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<sst xmlns="http://schemas.openxmlformats.org/spreadsheetml/2006/main" count="204" uniqueCount="123">
  <si>
    <t>ООО "Инженерно-строительный центр "С.О.В.А."</t>
  </si>
  <si>
    <t>Работа</t>
  </si>
  <si>
    <t>I. ФУНДАМЕНТ</t>
  </si>
  <si>
    <t>№</t>
  </si>
  <si>
    <t>Вид работ</t>
  </si>
  <si>
    <t>Кол-во</t>
  </si>
  <si>
    <t>Ед.изм</t>
  </si>
  <si>
    <t>Цена, руб.</t>
  </si>
  <si>
    <t>Сумма, руб.</t>
  </si>
  <si>
    <t>Разметка, привязка к местности</t>
  </si>
  <si>
    <t>кв.м</t>
  </si>
  <si>
    <t>Снятие растительного слоя</t>
  </si>
  <si>
    <t>куб.м</t>
  </si>
  <si>
    <t>Копка земли вручную, выравнивание траншей</t>
  </si>
  <si>
    <t>шт.</t>
  </si>
  <si>
    <t>Устройство песчанной подушки с разносом по фундаменту</t>
  </si>
  <si>
    <t>Планировка грунта</t>
  </si>
  <si>
    <t>Вывоз грунта</t>
  </si>
  <si>
    <t>Обратная засыпка</t>
  </si>
  <si>
    <t>Укладка п/э пленки</t>
  </si>
  <si>
    <t xml:space="preserve">     - устройство арматурного каркаса</t>
  </si>
  <si>
    <t>кг</t>
  </si>
  <si>
    <t xml:space="preserve">     - укладка бетона  </t>
  </si>
  <si>
    <t xml:space="preserve">     - подача бетона на место заливки</t>
  </si>
  <si>
    <t>11</t>
  </si>
  <si>
    <t>12</t>
  </si>
  <si>
    <t>13</t>
  </si>
  <si>
    <t>14</t>
  </si>
  <si>
    <t>Приготовление кладочного раствора</t>
  </si>
  <si>
    <t>15</t>
  </si>
  <si>
    <t>п.м.</t>
  </si>
  <si>
    <t>руб.</t>
  </si>
  <si>
    <t>компл.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</si>
  <si>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</si>
  <si>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</si>
  <si>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</si>
  <si>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</si>
  <si>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</si>
  <si>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</si>
  <si>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</si>
  <si>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</si>
  <si>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</si>
  <si>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</si>
  <si>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кв.м.</t>
  </si>
  <si>
    <t>16</t>
  </si>
  <si>
    <t>17</t>
  </si>
  <si>
    <t>18</t>
  </si>
  <si>
    <t>19</t>
  </si>
  <si>
    <t>20</t>
  </si>
  <si>
    <t>куб.м.</t>
  </si>
  <si>
    <t>21</t>
  </si>
  <si>
    <t>Монтаж-демонтаж лесов</t>
  </si>
  <si>
    <t>Погрузочно-разгрузочные работы</t>
  </si>
  <si>
    <t>ИТОГО работа:</t>
  </si>
  <si>
    <t xml:space="preserve"> Материалы</t>
  </si>
  <si>
    <t>Наименование</t>
  </si>
  <si>
    <t>Ед.</t>
  </si>
  <si>
    <t>лит.</t>
  </si>
  <si>
    <t>Арматура d12мм</t>
  </si>
  <si>
    <t>Бетон М-300</t>
  </si>
  <si>
    <t xml:space="preserve">Гидростеклоизол </t>
  </si>
  <si>
    <t>рул.</t>
  </si>
  <si>
    <t>Грунтовка универсальная</t>
  </si>
  <si>
    <t>л</t>
  </si>
  <si>
    <t>Капельники</t>
  </si>
  <si>
    <t>Кирпич рядовой</t>
  </si>
  <si>
    <t>Клей для плитки</t>
  </si>
  <si>
    <t>22</t>
  </si>
  <si>
    <t>23</t>
  </si>
  <si>
    <t>24</t>
  </si>
  <si>
    <t>25</t>
  </si>
  <si>
    <t>26</t>
  </si>
  <si>
    <t>27</t>
  </si>
  <si>
    <t>28</t>
  </si>
  <si>
    <t>Песок*</t>
  </si>
  <si>
    <t xml:space="preserve">Пиломатериалы на леса </t>
  </si>
  <si>
    <t xml:space="preserve">Пинотекс </t>
  </si>
  <si>
    <t>Пленка п/э 200  мкм</t>
  </si>
  <si>
    <t>м.кв.</t>
  </si>
  <si>
    <t>Плитка керамическая для полов (керамогранит)</t>
  </si>
  <si>
    <t>Проволока вязальная</t>
  </si>
  <si>
    <t>Сетка штукатурная стекловолокно</t>
  </si>
  <si>
    <t>Сетка арм. 0,5х2 м</t>
  </si>
  <si>
    <t>Цемент М-500</t>
  </si>
  <si>
    <t>Расходные материалы</t>
  </si>
  <si>
    <t>ИТОГО работа и материал:</t>
  </si>
  <si>
    <t xml:space="preserve"> Предварительная смета на строительство </t>
  </si>
  <si>
    <t>Перекрытие 1-го этажа</t>
  </si>
  <si>
    <t xml:space="preserve">     - кирпичная кладка (толщина кладки 12 см)</t>
  </si>
  <si>
    <t>Перекрытие 2-го этажа</t>
  </si>
  <si>
    <t xml:space="preserve">     - изготовление и установка опалубки</t>
  </si>
  <si>
    <t>Установка металлической трубы</t>
  </si>
  <si>
    <t>Кирпичная кладка (толщина кладки 38 см)</t>
  </si>
  <si>
    <t>Штукатурка стен, потолка и столбиков</t>
  </si>
  <si>
    <t>Окраска стен, потолка и столбиков</t>
  </si>
  <si>
    <t>Укладка гидроизоляции на пол</t>
  </si>
  <si>
    <t>Укладка керам. плитки на пол</t>
  </si>
  <si>
    <t>Установка капельников</t>
  </si>
  <si>
    <t>Изготовление и установка перил (с покраской)</t>
  </si>
  <si>
    <t>Устройство арм. стяжки на полах 6 см</t>
  </si>
  <si>
    <t>9.1</t>
  </si>
  <si>
    <t>9.2</t>
  </si>
  <si>
    <t>9.3</t>
  </si>
  <si>
    <t>9.4</t>
  </si>
  <si>
    <t>13.1</t>
  </si>
  <si>
    <t>13.2</t>
  </si>
  <si>
    <t>13.3</t>
  </si>
  <si>
    <t>13.4</t>
  </si>
  <si>
    <t xml:space="preserve">     - демонтаж опалубки</t>
  </si>
  <si>
    <t>Фундамент</t>
  </si>
  <si>
    <t xml:space="preserve">     - укладка п/э пленки</t>
  </si>
  <si>
    <t xml:space="preserve">Пиломатериалы на опалубку </t>
  </si>
  <si>
    <t>Пиломатериалы на перила (струганые)</t>
  </si>
  <si>
    <t>ИТОГО материалы:</t>
  </si>
  <si>
    <t>Краска фасадная</t>
  </si>
  <si>
    <t>Крепеж (опалубки, леса)</t>
  </si>
  <si>
    <t>Штукатурка Кnauf (выравнивающая)</t>
  </si>
  <si>
    <t>Кирпичная кладка столбов (38х38 см)</t>
  </si>
  <si>
    <t>Битумная мастика БКМ 200</t>
  </si>
  <si>
    <t>Труба 100х100 4 (l=11,8 м)</t>
  </si>
  <si>
    <t>Резка трубы</t>
  </si>
  <si>
    <t>Гидрофобная добавка в бетон "SikaCim"</t>
  </si>
  <si>
    <t>Затирка для плитки (2 кг)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</si>
</sst>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.0_р_._-;\-* #,##0.0_р_._-;_-* &quot;-&quot;??_р_._-;_-@_-"/>
    <numFmt numFmtId="166" formatCode="0.0"/>
    <numFmt numFmtId="167" formatCode="_-* #.##0.00_р_._-;\-* #.##0.00_р_._-;_-* &quot;-&quot;??_р_._-;_-@_-"/>
    <numFmt numFmtId="168" formatCode="_-* #.##0.0_р_._-;\-* #.##0.0_р_._-;_-* &quot;-&quot;?_р_._-;_-@_-"/>
    <numFmt numFmtId="169" formatCode="_-* #,##0.00_р_._-;\-* #,##0.00_р_._-;_-* &quot;-&quot;?_р_._-;_-@_-"/>
    <numFmt numFmtId="170" formatCode="_-* #,##0_р_._-;\-* #,##0_р_._-;_-* &quot;-&quot;?_р_._-;_-@_-"/>
    <numFmt numFmtId="171" formatCode="_-* #_р_._-;\-* #_р_._-;_-* &quot;-&quot;?_р_._-;_-@_-"/>
    <numFmt numFmtId="172" formatCode="0.000"/>
    <numFmt numFmtId="173" formatCode="0.0000"/>
    <numFmt numFmtId="174" formatCode="_-* #.##0.00000_р_._-;\-* #.##0.00000_р_._-;_-* &quot;-&quot;?????_р_._-;_-@_-"/>
    <numFmt numFmtId="175" formatCode="_-* #.##0.0_р_._-;\-* #.##0.0_р_._-;_-* &quot;-&quot;??_р_._-;_-@_-"/>
    <numFmt numFmtId="176" formatCode="_-* #.##0.00_р_._-;\-* #.##0.00_р_._-;_-* &quot;-&quot;?_р_._-;_-@_-"/>
  </numFmts>
  <fonts count="5"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43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43" fontId="2" fillId="0" borderId="0" xfId="0" applyNumberFormat="1" applyFont="1" applyFill="1" applyAlignment="1">
      <alignment/>
    </xf>
    <xf numFmtId="2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left" wrapText="1"/>
    </xf>
    <xf numFmtId="1" fontId="2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0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2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63">
      <selection activeCell="G88" sqref="G88"/>
    </sheetView>
  </sheetViews>
  <sheetFormatPr defaultColWidth="9.00390625" defaultRowHeight="12.75"/>
  <cols>
    <col min="1" max="1" width="5.125" style="5" customWidth="1"/>
    <col min="2" max="2" width="43.00390625" style="2" customWidth="1"/>
    <col min="3" max="3" width="11.375" style="2" bestFit="1" customWidth="1"/>
    <col min="4" max="4" width="7.00390625" style="2" customWidth="1"/>
    <col min="5" max="5" width="12.25390625" style="2" customWidth="1"/>
    <col min="6" max="6" width="16.00390625" style="2" customWidth="1"/>
    <col min="7" max="7" width="6.375" style="2" customWidth="1"/>
    <col min="8" max="16384" width="9.125" style="2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">
      <c r="A2" s="3"/>
      <c r="B2" s="3"/>
      <c r="C2" s="3"/>
      <c r="D2" s="3"/>
      <c r="E2" s="3"/>
      <c r="F2" s="3"/>
      <c r="G2" s="3"/>
    </row>
    <row r="3" spans="1:6" ht="12">
      <c r="A3" s="4" t="s">
        <v>86</v>
      </c>
      <c r="B3" s="4"/>
      <c r="C3" s="4"/>
      <c r="D3" s="4"/>
      <c r="E3" s="4"/>
      <c r="F3" s="4"/>
    </row>
    <row r="4" spans="1:6" ht="12">
      <c r="A4" s="4"/>
      <c r="B4" s="4"/>
      <c r="C4" s="4"/>
      <c r="D4" s="4"/>
      <c r="E4" s="4"/>
      <c r="F4" s="4"/>
    </row>
    <row r="6" spans="1:6" ht="12">
      <c r="A6" s="6" t="s">
        <v>1</v>
      </c>
      <c r="B6" s="6"/>
      <c r="C6" s="6"/>
      <c r="D6" s="6"/>
      <c r="E6" s="6"/>
      <c r="F6" s="6"/>
    </row>
    <row r="7" spans="1:6" ht="12">
      <c r="A7" s="7"/>
      <c r="B7" s="8"/>
      <c r="C7" s="8"/>
      <c r="D7" s="8"/>
      <c r="E7" s="8"/>
      <c r="F7" s="8"/>
    </row>
    <row r="8" spans="1:6" ht="12">
      <c r="A8" s="9" t="s">
        <v>2</v>
      </c>
      <c r="B8" s="9"/>
      <c r="C8" s="9"/>
      <c r="D8" s="9"/>
      <c r="E8" s="9"/>
      <c r="F8" s="9"/>
    </row>
    <row r="9" spans="1:6" ht="12">
      <c r="A9" s="10" t="s">
        <v>3</v>
      </c>
      <c r="B9" s="11" t="s">
        <v>4</v>
      </c>
      <c r="C9" s="11" t="s">
        <v>5</v>
      </c>
      <c r="D9" s="11" t="s">
        <v>6</v>
      </c>
      <c r="E9" s="11" t="s">
        <v>7</v>
      </c>
      <c r="F9" s="11" t="s">
        <v>8</v>
      </c>
    </row>
    <row r="10" spans="1:7" ht="12.75" customHeight="1">
      <c r="A10" s="12">
        <v>1</v>
      </c>
      <c r="B10" s="13" t="s">
        <v>9</v>
      </c>
      <c r="C10" s="14">
        <f>26.6+7.83</f>
        <v>34.43</v>
      </c>
      <c r="D10" s="14" t="s">
        <v>10</v>
      </c>
      <c r="E10" s="15">
        <v>26</v>
      </c>
      <c r="F10" s="16">
        <f aca="true" t="shared" si="0" ref="F10:F38">C10*E10</f>
        <v>895.18</v>
      </c>
      <c r="G10" s="17"/>
    </row>
    <row r="11" spans="1:7" ht="12.75" customHeight="1">
      <c r="A11" s="12">
        <v>2</v>
      </c>
      <c r="B11" s="13" t="s">
        <v>11</v>
      </c>
      <c r="C11" s="18">
        <f>C10*0.1</f>
        <v>3.443</v>
      </c>
      <c r="D11" s="14" t="s">
        <v>12</v>
      </c>
      <c r="E11" s="15">
        <v>500</v>
      </c>
      <c r="F11" s="16">
        <f t="shared" si="0"/>
        <v>1721.5</v>
      </c>
      <c r="G11" s="17"/>
    </row>
    <row r="12" spans="1:7" ht="12.75" customHeight="1">
      <c r="A12" s="12">
        <v>3</v>
      </c>
      <c r="B12" s="13" t="s">
        <v>13</v>
      </c>
      <c r="C12" s="19">
        <f>16.5*0.4*1.6</f>
        <v>10.560000000000002</v>
      </c>
      <c r="D12" s="14" t="s">
        <v>12</v>
      </c>
      <c r="E12" s="15">
        <f>E11</f>
        <v>500</v>
      </c>
      <c r="F12" s="16">
        <f t="shared" si="0"/>
        <v>5280.000000000001</v>
      </c>
      <c r="G12" s="17"/>
    </row>
    <row r="13" spans="1:7" ht="26.25" customHeight="1">
      <c r="A13" s="12">
        <v>4</v>
      </c>
      <c r="B13" s="13" t="s">
        <v>15</v>
      </c>
      <c r="C13" s="20">
        <f>16.5*0.4*0.1+27.83*0.2+0.774</f>
        <v>7</v>
      </c>
      <c r="D13" s="14" t="s">
        <v>12</v>
      </c>
      <c r="E13" s="15">
        <v>350</v>
      </c>
      <c r="F13" s="16">
        <f t="shared" si="0"/>
        <v>2450</v>
      </c>
      <c r="G13" s="17"/>
    </row>
    <row r="14" spans="1:7" ht="12.75" customHeight="1">
      <c r="A14" s="12">
        <v>5</v>
      </c>
      <c r="B14" s="13" t="s">
        <v>16</v>
      </c>
      <c r="C14" s="20">
        <f>C11+C12</f>
        <v>14.003000000000002</v>
      </c>
      <c r="D14" s="14" t="s">
        <v>12</v>
      </c>
      <c r="E14" s="15">
        <f>E12</f>
        <v>500</v>
      </c>
      <c r="F14" s="16">
        <f t="shared" si="0"/>
        <v>7001.500000000001</v>
      </c>
      <c r="G14" s="17"/>
    </row>
    <row r="15" spans="1:7" ht="12.75" customHeight="1">
      <c r="A15" s="12">
        <v>6</v>
      </c>
      <c r="B15" s="13" t="s">
        <v>17</v>
      </c>
      <c r="C15" s="20"/>
      <c r="D15" s="14" t="s">
        <v>12</v>
      </c>
      <c r="E15" s="15">
        <v>220</v>
      </c>
      <c r="F15" s="16">
        <f t="shared" si="0"/>
        <v>0</v>
      </c>
      <c r="G15" s="17"/>
    </row>
    <row r="16" spans="1:7" ht="12.75" customHeight="1">
      <c r="A16" s="12">
        <v>7</v>
      </c>
      <c r="B16" s="13" t="s">
        <v>18</v>
      </c>
      <c r="C16" s="20"/>
      <c r="D16" s="14" t="s">
        <v>12</v>
      </c>
      <c r="E16" s="15">
        <v>360</v>
      </c>
      <c r="F16" s="16">
        <f t="shared" si="0"/>
        <v>0</v>
      </c>
      <c r="G16" s="17"/>
    </row>
    <row r="17" spans="1:7" ht="12.75" customHeight="1">
      <c r="A17" s="12">
        <v>8</v>
      </c>
      <c r="B17" s="13" t="s">
        <v>19</v>
      </c>
      <c r="C17" s="20">
        <f>27.83*1.05+0.7785</f>
        <v>30</v>
      </c>
      <c r="D17" s="14" t="s">
        <v>10</v>
      </c>
      <c r="E17" s="15">
        <f>0.5*28</f>
        <v>14</v>
      </c>
      <c r="F17" s="16">
        <f t="shared" si="0"/>
        <v>420</v>
      </c>
      <c r="G17" s="17"/>
    </row>
    <row r="18" spans="1:7" ht="12.75" customHeight="1">
      <c r="A18" s="12">
        <v>9</v>
      </c>
      <c r="B18" s="13" t="s">
        <v>109</v>
      </c>
      <c r="C18" s="20"/>
      <c r="D18" s="14"/>
      <c r="E18" s="15"/>
      <c r="F18" s="16"/>
      <c r="G18" s="17"/>
    </row>
    <row r="19" spans="1:7" ht="12.75" customHeight="1">
      <c r="A19" s="12" t="s">
        <v>100</v>
      </c>
      <c r="B19" s="13" t="s">
        <v>20</v>
      </c>
      <c r="C19" s="20">
        <f>16.5*25*0.888*1.05+0.385</f>
        <v>385</v>
      </c>
      <c r="D19" s="14" t="s">
        <v>21</v>
      </c>
      <c r="E19" s="15">
        <v>15</v>
      </c>
      <c r="F19" s="16">
        <f aca="true" t="shared" si="1" ref="F19:F24">C19*E19</f>
        <v>5775</v>
      </c>
      <c r="G19" s="17"/>
    </row>
    <row r="20" spans="1:7" ht="12.75" customHeight="1">
      <c r="A20" s="12" t="s">
        <v>105</v>
      </c>
      <c r="B20" s="13" t="s">
        <v>90</v>
      </c>
      <c r="C20" s="18">
        <f>16.5*0.1*2</f>
        <v>3.3000000000000003</v>
      </c>
      <c r="D20" s="14" t="s">
        <v>10</v>
      </c>
      <c r="E20" s="15">
        <v>260</v>
      </c>
      <c r="F20" s="16">
        <f t="shared" si="1"/>
        <v>858.0000000000001</v>
      </c>
      <c r="G20" s="17"/>
    </row>
    <row r="21" spans="1:7" ht="12.75" customHeight="1">
      <c r="A21" s="12">
        <v>8</v>
      </c>
      <c r="B21" s="13" t="s">
        <v>110</v>
      </c>
      <c r="C21" s="20">
        <f>16.5*4</f>
        <v>66</v>
      </c>
      <c r="D21" s="14" t="s">
        <v>10</v>
      </c>
      <c r="E21" s="15">
        <f>0.5*28</f>
        <v>14</v>
      </c>
      <c r="F21" s="16">
        <f t="shared" si="1"/>
        <v>924</v>
      </c>
      <c r="G21" s="17"/>
    </row>
    <row r="22" spans="1:7" ht="12.75" customHeight="1">
      <c r="A22" s="12" t="s">
        <v>102</v>
      </c>
      <c r="B22" s="13" t="s">
        <v>22</v>
      </c>
      <c r="C22" s="19">
        <f>16.5*1.7*0.4+0.78</f>
        <v>12</v>
      </c>
      <c r="D22" s="14" t="s">
        <v>12</v>
      </c>
      <c r="E22" s="15">
        <v>520</v>
      </c>
      <c r="F22" s="16">
        <f t="shared" si="1"/>
        <v>6240</v>
      </c>
      <c r="G22" s="17"/>
    </row>
    <row r="23" spans="1:7" ht="12.75" customHeight="1">
      <c r="A23" s="12" t="s">
        <v>103</v>
      </c>
      <c r="B23" s="21" t="s">
        <v>23</v>
      </c>
      <c r="C23" s="19">
        <f>C22</f>
        <v>12</v>
      </c>
      <c r="D23" s="14" t="s">
        <v>12</v>
      </c>
      <c r="E23" s="16">
        <v>200</v>
      </c>
      <c r="F23" s="16">
        <f t="shared" si="1"/>
        <v>2400</v>
      </c>
      <c r="G23" s="17"/>
    </row>
    <row r="24" spans="1:7" ht="12.75" customHeight="1">
      <c r="A24" s="12" t="s">
        <v>105</v>
      </c>
      <c r="B24" s="13" t="s">
        <v>108</v>
      </c>
      <c r="C24" s="18">
        <f>16.5*0.1*2</f>
        <v>3.3000000000000003</v>
      </c>
      <c r="D24" s="14" t="s">
        <v>10</v>
      </c>
      <c r="E24" s="15">
        <v>52</v>
      </c>
      <c r="F24" s="16">
        <f t="shared" si="1"/>
        <v>171.60000000000002</v>
      </c>
      <c r="G24" s="17"/>
    </row>
    <row r="25" spans="1:7" ht="12.75" customHeight="1">
      <c r="A25" s="12">
        <v>9</v>
      </c>
      <c r="B25" s="13" t="s">
        <v>87</v>
      </c>
      <c r="C25" s="20"/>
      <c r="D25" s="14"/>
      <c r="E25" s="15"/>
      <c r="F25" s="16"/>
      <c r="G25" s="17"/>
    </row>
    <row r="26" spans="1:7" ht="12.75" customHeight="1">
      <c r="A26" s="12" t="s">
        <v>100</v>
      </c>
      <c r="B26" s="13" t="s">
        <v>20</v>
      </c>
      <c r="C26" s="20">
        <f>(34.43*20*0.888)*1.05-2.0506</f>
        <v>640.00004</v>
      </c>
      <c r="D26" s="14" t="s">
        <v>21</v>
      </c>
      <c r="E26" s="15">
        <v>15</v>
      </c>
      <c r="F26" s="16">
        <f t="shared" si="0"/>
        <v>9600.0006</v>
      </c>
      <c r="G26" s="17"/>
    </row>
    <row r="27" spans="1:7" ht="12.75" customHeight="1">
      <c r="A27" s="12" t="s">
        <v>101</v>
      </c>
      <c r="B27" s="13" t="s">
        <v>88</v>
      </c>
      <c r="C27" s="18">
        <f>16.5*0.215</f>
        <v>3.5475</v>
      </c>
      <c r="D27" s="14" t="s">
        <v>10</v>
      </c>
      <c r="E27" s="15">
        <v>950</v>
      </c>
      <c r="F27" s="16">
        <f t="shared" si="0"/>
        <v>3370.125</v>
      </c>
      <c r="G27" s="17"/>
    </row>
    <row r="28" spans="1:7" ht="12.75" customHeight="1">
      <c r="A28" s="12" t="s">
        <v>102</v>
      </c>
      <c r="B28" s="13" t="s">
        <v>22</v>
      </c>
      <c r="C28" s="19">
        <f>34.43*0.15</f>
        <v>5.164499999999999</v>
      </c>
      <c r="D28" s="14" t="s">
        <v>12</v>
      </c>
      <c r="E28" s="15">
        <v>520</v>
      </c>
      <c r="F28" s="16">
        <f t="shared" si="0"/>
        <v>2685.5399999999995</v>
      </c>
      <c r="G28" s="17"/>
    </row>
    <row r="29" spans="1:7" ht="12.75" customHeight="1">
      <c r="A29" s="12" t="s">
        <v>103</v>
      </c>
      <c r="B29" s="21" t="s">
        <v>23</v>
      </c>
      <c r="C29" s="19">
        <f>C28</f>
        <v>5.164499999999999</v>
      </c>
      <c r="D29" s="14" t="s">
        <v>12</v>
      </c>
      <c r="E29" s="16">
        <v>200</v>
      </c>
      <c r="F29" s="16">
        <f t="shared" si="0"/>
        <v>1032.8999999999999</v>
      </c>
      <c r="G29" s="17"/>
    </row>
    <row r="30" spans="1:7" ht="12.75" customHeight="1">
      <c r="A30" s="12" t="s">
        <v>42</v>
      </c>
      <c r="B30" s="13" t="s">
        <v>91</v>
      </c>
      <c r="C30" s="14">
        <v>8</v>
      </c>
      <c r="D30" s="14" t="s">
        <v>14</v>
      </c>
      <c r="E30" s="15">
        <v>300</v>
      </c>
      <c r="F30" s="16">
        <f t="shared" si="0"/>
        <v>2400</v>
      </c>
      <c r="G30" s="17"/>
    </row>
    <row r="31" spans="1:7" ht="12.75" customHeight="1">
      <c r="A31" s="12" t="s">
        <v>24</v>
      </c>
      <c r="B31" s="13" t="s">
        <v>117</v>
      </c>
      <c r="C31" s="20">
        <f>4*0.38*4*4.48+4*0.38*4*3.515</f>
        <v>48.6096</v>
      </c>
      <c r="D31" s="14" t="s">
        <v>10</v>
      </c>
      <c r="E31" s="15">
        <v>950</v>
      </c>
      <c r="F31" s="16">
        <f t="shared" si="0"/>
        <v>46179.12</v>
      </c>
      <c r="G31" s="17"/>
    </row>
    <row r="32" spans="1:7" ht="12.75" customHeight="1">
      <c r="A32" s="12" t="s">
        <v>25</v>
      </c>
      <c r="B32" s="13" t="s">
        <v>92</v>
      </c>
      <c r="C32" s="18">
        <f>7*1.04</f>
        <v>7.28</v>
      </c>
      <c r="D32" s="14" t="s">
        <v>10</v>
      </c>
      <c r="E32" s="15">
        <v>950</v>
      </c>
      <c r="F32" s="16">
        <f t="shared" si="0"/>
        <v>6916</v>
      </c>
      <c r="G32" s="17"/>
    </row>
    <row r="33" spans="1:7" ht="12.75" customHeight="1">
      <c r="A33" s="12" t="s">
        <v>26</v>
      </c>
      <c r="B33" s="13" t="s">
        <v>89</v>
      </c>
      <c r="C33" s="20"/>
      <c r="D33" s="14"/>
      <c r="E33" s="15"/>
      <c r="F33" s="16"/>
      <c r="G33" s="17"/>
    </row>
    <row r="34" spans="1:7" ht="12.75" customHeight="1">
      <c r="A34" s="12" t="s">
        <v>104</v>
      </c>
      <c r="B34" s="13" t="s">
        <v>20</v>
      </c>
      <c r="C34" s="20">
        <f>48.4*20*0.888*1.05-2.5632</f>
        <v>900</v>
      </c>
      <c r="D34" s="14" t="s">
        <v>21</v>
      </c>
      <c r="E34" s="15">
        <v>15</v>
      </c>
      <c r="F34" s="16">
        <f>C34*E34</f>
        <v>13500</v>
      </c>
      <c r="G34" s="17"/>
    </row>
    <row r="35" spans="1:7" ht="12.75" customHeight="1">
      <c r="A35" s="12" t="s">
        <v>105</v>
      </c>
      <c r="B35" s="13" t="s">
        <v>90</v>
      </c>
      <c r="C35" s="18">
        <f>48.4+28*0.15</f>
        <v>52.6</v>
      </c>
      <c r="D35" s="14" t="s">
        <v>10</v>
      </c>
      <c r="E35" s="15">
        <v>260</v>
      </c>
      <c r="F35" s="16">
        <f>C35*E35</f>
        <v>13676</v>
      </c>
      <c r="G35" s="17"/>
    </row>
    <row r="36" spans="1:7" ht="12.75" customHeight="1">
      <c r="A36" s="12" t="s">
        <v>106</v>
      </c>
      <c r="B36" s="13" t="s">
        <v>22</v>
      </c>
      <c r="C36" s="19">
        <f>48.4*0.15+8*4.5*0.0196+0.0344</f>
        <v>8</v>
      </c>
      <c r="D36" s="14" t="s">
        <v>12</v>
      </c>
      <c r="E36" s="15">
        <v>520</v>
      </c>
      <c r="F36" s="16">
        <f>C36*E36</f>
        <v>4160</v>
      </c>
      <c r="G36" s="17"/>
    </row>
    <row r="37" spans="1:7" ht="12.75" customHeight="1">
      <c r="A37" s="12" t="s">
        <v>107</v>
      </c>
      <c r="B37" s="21" t="s">
        <v>23</v>
      </c>
      <c r="C37" s="19">
        <f>C36</f>
        <v>8</v>
      </c>
      <c r="D37" s="14" t="s">
        <v>12</v>
      </c>
      <c r="E37" s="16">
        <v>200</v>
      </c>
      <c r="F37" s="16">
        <f>C37*E37</f>
        <v>1600</v>
      </c>
      <c r="G37" s="17"/>
    </row>
    <row r="38" spans="1:7" ht="12.75" customHeight="1">
      <c r="A38" s="12" t="s">
        <v>27</v>
      </c>
      <c r="B38" s="13" t="s">
        <v>28</v>
      </c>
      <c r="C38" s="19">
        <f>(C27*0.12+C31*0.12+C32*0.38)*0.25</f>
        <v>2.256313</v>
      </c>
      <c r="D38" s="14" t="s">
        <v>12</v>
      </c>
      <c r="E38" s="15">
        <v>460</v>
      </c>
      <c r="F38" s="16">
        <f t="shared" si="0"/>
        <v>1037.90398</v>
      </c>
      <c r="G38" s="17"/>
    </row>
    <row r="39" spans="1:7" ht="12.75" customHeight="1">
      <c r="A39" s="12" t="s">
        <v>29</v>
      </c>
      <c r="B39" s="13" t="s">
        <v>93</v>
      </c>
      <c r="C39" s="18">
        <f>(7*1.04*2+7*0.38)+4*0.38*4*4.48+4*0.38*4*3.515+48.4</f>
        <v>114.2296</v>
      </c>
      <c r="D39" s="14" t="s">
        <v>10</v>
      </c>
      <c r="E39" s="15">
        <v>500</v>
      </c>
      <c r="F39" s="16">
        <f aca="true" t="shared" si="2" ref="F39:F44">C39*E39</f>
        <v>57114.8</v>
      </c>
      <c r="G39" s="17"/>
    </row>
    <row r="40" spans="1:7" ht="12.75" customHeight="1">
      <c r="A40" s="12" t="s">
        <v>44</v>
      </c>
      <c r="B40" s="13" t="s">
        <v>94</v>
      </c>
      <c r="C40" s="18">
        <f>C39</f>
        <v>114.2296</v>
      </c>
      <c r="D40" s="14" t="s">
        <v>10</v>
      </c>
      <c r="E40" s="15">
        <v>130</v>
      </c>
      <c r="F40" s="16">
        <f t="shared" si="2"/>
        <v>14849.848</v>
      </c>
      <c r="G40" s="17"/>
    </row>
    <row r="41" spans="1:7" ht="12.75" customHeight="1">
      <c r="A41" s="12" t="s">
        <v>45</v>
      </c>
      <c r="B41" s="13" t="s">
        <v>95</v>
      </c>
      <c r="C41" s="20">
        <f>34.43+48.4</f>
        <v>82.83</v>
      </c>
      <c r="D41" s="14" t="s">
        <v>10</v>
      </c>
      <c r="E41" s="15">
        <v>105</v>
      </c>
      <c r="F41" s="16">
        <f t="shared" si="2"/>
        <v>8697.15</v>
      </c>
      <c r="G41" s="17"/>
    </row>
    <row r="42" spans="1:7" ht="12.75" customHeight="1">
      <c r="A42" s="12" t="s">
        <v>46</v>
      </c>
      <c r="B42" s="13" t="s">
        <v>99</v>
      </c>
      <c r="C42" s="20">
        <f>C41</f>
        <v>82.83</v>
      </c>
      <c r="D42" s="14" t="s">
        <v>10</v>
      </c>
      <c r="E42" s="15">
        <v>420</v>
      </c>
      <c r="F42" s="16">
        <f t="shared" si="2"/>
        <v>34788.6</v>
      </c>
      <c r="G42" s="17"/>
    </row>
    <row r="43" spans="1:7" ht="12.75" customHeight="1">
      <c r="A43" s="12" t="s">
        <v>47</v>
      </c>
      <c r="B43" s="13" t="s">
        <v>96</v>
      </c>
      <c r="C43" s="20">
        <f>C41</f>
        <v>82.83</v>
      </c>
      <c r="D43" s="14" t="s">
        <v>10</v>
      </c>
      <c r="E43" s="15">
        <f>25*26</f>
        <v>650</v>
      </c>
      <c r="F43" s="16">
        <f t="shared" si="2"/>
        <v>53839.5</v>
      </c>
      <c r="G43" s="17"/>
    </row>
    <row r="44" spans="1:7" ht="12.75" customHeight="1">
      <c r="A44" s="12" t="s">
        <v>48</v>
      </c>
      <c r="B44" s="13" t="s">
        <v>97</v>
      </c>
      <c r="C44" s="20">
        <f>14+9</f>
        <v>23</v>
      </c>
      <c r="D44" s="14" t="s">
        <v>30</v>
      </c>
      <c r="E44" s="15">
        <v>105</v>
      </c>
      <c r="F44" s="16">
        <f t="shared" si="2"/>
        <v>2415</v>
      </c>
      <c r="G44" s="17"/>
    </row>
    <row r="45" spans="1:7" ht="12.75" customHeight="1">
      <c r="A45" s="12" t="s">
        <v>50</v>
      </c>
      <c r="B45" s="13" t="s">
        <v>98</v>
      </c>
      <c r="C45" s="20">
        <f>7+14</f>
        <v>21</v>
      </c>
      <c r="D45" s="14" t="s">
        <v>30</v>
      </c>
      <c r="E45" s="15">
        <v>1000</v>
      </c>
      <c r="F45" s="16">
        <f>C45*E45</f>
        <v>21000</v>
      </c>
      <c r="G45" s="17"/>
    </row>
    <row r="46" spans="1:7" ht="12.75" customHeight="1">
      <c r="A46" s="12" t="s">
        <v>67</v>
      </c>
      <c r="B46" s="21" t="s">
        <v>51</v>
      </c>
      <c r="C46" s="14"/>
      <c r="D46" s="26"/>
      <c r="E46" s="16"/>
      <c r="F46" s="16">
        <v>15000</v>
      </c>
      <c r="G46" s="35"/>
    </row>
    <row r="47" spans="1:7" ht="12.75" customHeight="1">
      <c r="A47" s="12" t="s">
        <v>68</v>
      </c>
      <c r="B47" s="21" t="s">
        <v>52</v>
      </c>
      <c r="C47" s="14"/>
      <c r="D47" s="26"/>
      <c r="E47" s="16"/>
      <c r="F47" s="16">
        <v>12000</v>
      </c>
      <c r="G47" s="35"/>
    </row>
    <row r="48" spans="1:7" ht="12">
      <c r="A48" s="22"/>
      <c r="B48" s="23" t="s">
        <v>53</v>
      </c>
      <c r="C48" s="24"/>
      <c r="D48" s="24"/>
      <c r="E48" s="24"/>
      <c r="F48" s="25">
        <f>SUM(F10:F47)</f>
        <v>359999.26758</v>
      </c>
      <c r="G48" s="8" t="s">
        <v>31</v>
      </c>
    </row>
    <row r="49" spans="1:7" ht="12">
      <c r="A49" s="36"/>
      <c r="B49" s="23"/>
      <c r="C49" s="24"/>
      <c r="D49" s="24"/>
      <c r="E49" s="24"/>
      <c r="F49" s="37"/>
      <c r="G49" s="8"/>
    </row>
    <row r="50" spans="1:6" ht="12">
      <c r="A50" s="9" t="s">
        <v>54</v>
      </c>
      <c r="B50" s="9"/>
      <c r="C50" s="9"/>
      <c r="D50" s="9"/>
      <c r="E50" s="9"/>
      <c r="F50" s="9"/>
    </row>
    <row r="51" spans="1:6" ht="12">
      <c r="A51" s="10" t="s">
        <v>3</v>
      </c>
      <c r="B51" s="11" t="s">
        <v>55</v>
      </c>
      <c r="C51" s="38" t="s">
        <v>5</v>
      </c>
      <c r="D51" s="11" t="s">
        <v>56</v>
      </c>
      <c r="E51" s="11" t="s">
        <v>7</v>
      </c>
      <c r="F51" s="11" t="s">
        <v>8</v>
      </c>
    </row>
    <row r="52" spans="1:6" ht="12.75" customHeight="1">
      <c r="A52" s="12" t="s">
        <v>33</v>
      </c>
      <c r="B52" s="34" t="s">
        <v>58</v>
      </c>
      <c r="C52" s="26">
        <v>1925</v>
      </c>
      <c r="D52" s="14" t="s">
        <v>21</v>
      </c>
      <c r="E52" s="39">
        <v>25</v>
      </c>
      <c r="F52" s="39">
        <f aca="true" t="shared" si="3" ref="F52:F60">C52*E52</f>
        <v>48125</v>
      </c>
    </row>
    <row r="53" spans="1:7" ht="12">
      <c r="A53" s="12" t="s">
        <v>34</v>
      </c>
      <c r="B53" s="34" t="s">
        <v>59</v>
      </c>
      <c r="C53" s="20">
        <f>C22+C28+C36+C42*0.06-0.1343</f>
        <v>30</v>
      </c>
      <c r="D53" s="14" t="s">
        <v>49</v>
      </c>
      <c r="E53" s="39">
        <v>4400</v>
      </c>
      <c r="F53" s="39">
        <f t="shared" si="3"/>
        <v>132000</v>
      </c>
      <c r="G53" s="40"/>
    </row>
    <row r="54" spans="1:7" ht="12">
      <c r="A54" s="12" t="s">
        <v>35</v>
      </c>
      <c r="B54" s="34" t="s">
        <v>118</v>
      </c>
      <c r="C54" s="20">
        <v>180</v>
      </c>
      <c r="D54" s="14" t="s">
        <v>63</v>
      </c>
      <c r="E54" s="39">
        <v>60</v>
      </c>
      <c r="F54" s="39">
        <f t="shared" si="3"/>
        <v>10800</v>
      </c>
      <c r="G54" s="40"/>
    </row>
    <row r="55" spans="1:6" ht="12.75" customHeight="1">
      <c r="A55" s="12" t="s">
        <v>36</v>
      </c>
      <c r="B55" s="34" t="s">
        <v>60</v>
      </c>
      <c r="C55" s="26">
        <v>17</v>
      </c>
      <c r="D55" s="14" t="s">
        <v>61</v>
      </c>
      <c r="E55" s="39">
        <v>400</v>
      </c>
      <c r="F55" s="39">
        <f t="shared" si="3"/>
        <v>6800</v>
      </c>
    </row>
    <row r="56" spans="1:6" ht="12.75" customHeight="1">
      <c r="A56" s="12" t="s">
        <v>37</v>
      </c>
      <c r="B56" s="34" t="s">
        <v>121</v>
      </c>
      <c r="C56" s="26">
        <v>20</v>
      </c>
      <c r="D56" s="14" t="s">
        <v>63</v>
      </c>
      <c r="E56" s="39">
        <v>60</v>
      </c>
      <c r="F56" s="39">
        <f t="shared" si="3"/>
        <v>1200</v>
      </c>
    </row>
    <row r="57" spans="1:6" ht="12.75" customHeight="1">
      <c r="A57" s="12" t="s">
        <v>38</v>
      </c>
      <c r="B57" s="34" t="s">
        <v>62</v>
      </c>
      <c r="C57" s="20">
        <v>60</v>
      </c>
      <c r="D57" s="14" t="s">
        <v>63</v>
      </c>
      <c r="E57" s="39">
        <v>35</v>
      </c>
      <c r="F57" s="39">
        <f>C57*E57</f>
        <v>2100</v>
      </c>
    </row>
    <row r="58" spans="1:6" ht="12.75" customHeight="1">
      <c r="A58" s="12" t="s">
        <v>39</v>
      </c>
      <c r="B58" s="34" t="s">
        <v>122</v>
      </c>
      <c r="C58" s="20">
        <v>20</v>
      </c>
      <c r="D58" s="14" t="s">
        <v>14</v>
      </c>
      <c r="E58" s="39">
        <v>140</v>
      </c>
      <c r="F58" s="39">
        <f>C58*E58</f>
        <v>2800</v>
      </c>
    </row>
    <row r="59" spans="1:6" ht="12.75" customHeight="1">
      <c r="A59" s="12" t="s">
        <v>40</v>
      </c>
      <c r="B59" s="34" t="s">
        <v>64</v>
      </c>
      <c r="C59" s="26">
        <v>23</v>
      </c>
      <c r="D59" s="14" t="s">
        <v>30</v>
      </c>
      <c r="E59" s="39">
        <v>150</v>
      </c>
      <c r="F59" s="39">
        <f t="shared" si="3"/>
        <v>3450</v>
      </c>
    </row>
    <row r="60" spans="1:6" ht="12.75" customHeight="1">
      <c r="A60" s="12" t="s">
        <v>41</v>
      </c>
      <c r="B60" s="34" t="s">
        <v>65</v>
      </c>
      <c r="C60" s="20">
        <f>191+1134+1728+27</f>
        <v>3080</v>
      </c>
      <c r="D60" s="14" t="s">
        <v>14</v>
      </c>
      <c r="E60" s="39">
        <v>12</v>
      </c>
      <c r="F60" s="39">
        <f t="shared" si="3"/>
        <v>36960</v>
      </c>
    </row>
    <row r="61" spans="1:6" ht="12.75" customHeight="1">
      <c r="A61" s="12" t="s">
        <v>42</v>
      </c>
      <c r="B61" s="34" t="s">
        <v>66</v>
      </c>
      <c r="C61" s="20">
        <v>350</v>
      </c>
      <c r="D61" s="14" t="s">
        <v>21</v>
      </c>
      <c r="E61" s="39">
        <v>10</v>
      </c>
      <c r="F61" s="39">
        <f>C61*E61</f>
        <v>3500</v>
      </c>
    </row>
    <row r="62" spans="1:6" ht="12">
      <c r="A62" s="12" t="s">
        <v>24</v>
      </c>
      <c r="B62" s="34" t="s">
        <v>114</v>
      </c>
      <c r="C62" s="20">
        <v>70</v>
      </c>
      <c r="D62" s="14" t="s">
        <v>63</v>
      </c>
      <c r="E62" s="39">
        <v>230</v>
      </c>
      <c r="F62" s="39">
        <f>C62*E62</f>
        <v>16100</v>
      </c>
    </row>
    <row r="63" spans="1:6" ht="12.75" customHeight="1">
      <c r="A63" s="12" t="s">
        <v>25</v>
      </c>
      <c r="B63" s="34" t="s">
        <v>115</v>
      </c>
      <c r="C63" s="26">
        <v>1</v>
      </c>
      <c r="D63" s="14" t="s">
        <v>32</v>
      </c>
      <c r="E63" s="39"/>
      <c r="F63" s="39">
        <v>3000</v>
      </c>
    </row>
    <row r="64" spans="1:6" ht="12.75" customHeight="1">
      <c r="A64" s="12" t="s">
        <v>26</v>
      </c>
      <c r="B64" s="34" t="s">
        <v>74</v>
      </c>
      <c r="C64" s="20">
        <f>C13+3</f>
        <v>10</v>
      </c>
      <c r="D64" s="14" t="s">
        <v>49</v>
      </c>
      <c r="E64" s="39">
        <v>500</v>
      </c>
      <c r="F64" s="43">
        <f aca="true" t="shared" si="4" ref="F64:F72">C64*E64</f>
        <v>5000</v>
      </c>
    </row>
    <row r="65" spans="1:6" ht="13.5" customHeight="1">
      <c r="A65" s="12" t="s">
        <v>27</v>
      </c>
      <c r="B65" s="34" t="s">
        <v>75</v>
      </c>
      <c r="C65" s="26">
        <v>4</v>
      </c>
      <c r="D65" s="14" t="s">
        <v>49</v>
      </c>
      <c r="E65" s="39">
        <v>5000</v>
      </c>
      <c r="F65" s="39">
        <f t="shared" si="4"/>
        <v>20000</v>
      </c>
    </row>
    <row r="66" spans="1:7" ht="13.5" customHeight="1">
      <c r="A66" s="12" t="s">
        <v>29</v>
      </c>
      <c r="B66" s="34" t="s">
        <v>111</v>
      </c>
      <c r="C66" s="20">
        <v>3</v>
      </c>
      <c r="D66" s="14" t="s">
        <v>49</v>
      </c>
      <c r="E66" s="39">
        <v>5000</v>
      </c>
      <c r="F66" s="39">
        <f>C66*E66</f>
        <v>15000</v>
      </c>
      <c r="G66" s="41"/>
    </row>
    <row r="67" spans="1:7" ht="13.5" customHeight="1">
      <c r="A67" s="12" t="s">
        <v>44</v>
      </c>
      <c r="B67" s="34" t="s">
        <v>112</v>
      </c>
      <c r="C67" s="20">
        <v>1</v>
      </c>
      <c r="D67" s="14" t="s">
        <v>32</v>
      </c>
      <c r="E67" s="39">
        <v>11000</v>
      </c>
      <c r="F67" s="39">
        <f>C67*E67</f>
        <v>11000</v>
      </c>
      <c r="G67" s="41"/>
    </row>
    <row r="68" spans="1:6" ht="12.75" customHeight="1">
      <c r="A68" s="12" t="s">
        <v>45</v>
      </c>
      <c r="B68" s="34" t="s">
        <v>76</v>
      </c>
      <c r="C68" s="20">
        <v>12</v>
      </c>
      <c r="D68" s="14" t="s">
        <v>57</v>
      </c>
      <c r="E68" s="39">
        <v>180</v>
      </c>
      <c r="F68" s="39">
        <f t="shared" si="4"/>
        <v>2160</v>
      </c>
    </row>
    <row r="69" spans="1:6" ht="12.75" customHeight="1">
      <c r="A69" s="12" t="s">
        <v>46</v>
      </c>
      <c r="B69" s="27" t="s">
        <v>77</v>
      </c>
      <c r="C69" s="20">
        <f>C17+C21+4</f>
        <v>100</v>
      </c>
      <c r="D69" s="14" t="s">
        <v>78</v>
      </c>
      <c r="E69" s="39">
        <v>15</v>
      </c>
      <c r="F69" s="39">
        <f t="shared" si="4"/>
        <v>1500</v>
      </c>
    </row>
    <row r="70" spans="1:6" ht="12.75" customHeight="1">
      <c r="A70" s="12" t="s">
        <v>47</v>
      </c>
      <c r="B70" s="27" t="s">
        <v>79</v>
      </c>
      <c r="C70" s="20">
        <f>C43</f>
        <v>82.83</v>
      </c>
      <c r="D70" s="32" t="s">
        <v>43</v>
      </c>
      <c r="E70" s="39">
        <v>300</v>
      </c>
      <c r="F70" s="43">
        <f t="shared" si="4"/>
        <v>24849</v>
      </c>
    </row>
    <row r="71" spans="1:6" s="33" customFormat="1" ht="12.75" customHeight="1">
      <c r="A71" s="12" t="s">
        <v>48</v>
      </c>
      <c r="B71" s="34" t="s">
        <v>80</v>
      </c>
      <c r="C71" s="26">
        <v>20</v>
      </c>
      <c r="D71" s="14" t="s">
        <v>21</v>
      </c>
      <c r="E71" s="39">
        <v>50</v>
      </c>
      <c r="F71" s="39">
        <f t="shared" si="4"/>
        <v>1000</v>
      </c>
    </row>
    <row r="72" spans="1:6" ht="12.75" customHeight="1">
      <c r="A72" s="12" t="s">
        <v>50</v>
      </c>
      <c r="B72" s="42" t="s">
        <v>81</v>
      </c>
      <c r="C72" s="26">
        <v>80</v>
      </c>
      <c r="D72" s="32" t="s">
        <v>43</v>
      </c>
      <c r="E72" s="39">
        <v>8.5</v>
      </c>
      <c r="F72" s="43">
        <f t="shared" si="4"/>
        <v>680</v>
      </c>
    </row>
    <row r="73" spans="1:7" s="33" customFormat="1" ht="12">
      <c r="A73" s="12" t="s">
        <v>67</v>
      </c>
      <c r="B73" s="42" t="s">
        <v>82</v>
      </c>
      <c r="C73" s="26">
        <v>83</v>
      </c>
      <c r="D73" s="32" t="s">
        <v>14</v>
      </c>
      <c r="E73" s="39">
        <v>190</v>
      </c>
      <c r="F73" s="43">
        <f>C73*E73</f>
        <v>15770</v>
      </c>
      <c r="G73" s="44"/>
    </row>
    <row r="74" spans="1:7" s="33" customFormat="1" ht="12">
      <c r="A74" s="12" t="s">
        <v>68</v>
      </c>
      <c r="B74" s="42" t="s">
        <v>119</v>
      </c>
      <c r="C74" s="26">
        <v>4</v>
      </c>
      <c r="D74" s="32" t="s">
        <v>14</v>
      </c>
      <c r="E74" s="39">
        <v>4700</v>
      </c>
      <c r="F74" s="43">
        <f>C74*E74</f>
        <v>18800</v>
      </c>
      <c r="G74" s="44"/>
    </row>
    <row r="75" spans="1:7" s="33" customFormat="1" ht="12">
      <c r="A75" s="12" t="s">
        <v>69</v>
      </c>
      <c r="B75" s="42" t="s">
        <v>120</v>
      </c>
      <c r="C75" s="26">
        <v>4</v>
      </c>
      <c r="D75" s="32" t="s">
        <v>14</v>
      </c>
      <c r="E75" s="39">
        <v>60</v>
      </c>
      <c r="F75" s="43">
        <f>C75*E75</f>
        <v>240</v>
      </c>
      <c r="G75" s="44"/>
    </row>
    <row r="76" spans="1:6" s="33" customFormat="1" ht="12.75" customHeight="1">
      <c r="A76" s="12" t="s">
        <v>70</v>
      </c>
      <c r="B76" s="34" t="s">
        <v>83</v>
      </c>
      <c r="C76" s="26">
        <v>950</v>
      </c>
      <c r="D76" s="14" t="s">
        <v>21</v>
      </c>
      <c r="E76" s="39">
        <f>280/50</f>
        <v>5.6</v>
      </c>
      <c r="F76" s="39">
        <f>C76*E76</f>
        <v>5320</v>
      </c>
    </row>
    <row r="77" spans="1:6" s="33" customFormat="1" ht="12.75" customHeight="1">
      <c r="A77" s="12" t="s">
        <v>71</v>
      </c>
      <c r="B77" s="34" t="s">
        <v>116</v>
      </c>
      <c r="C77" s="26">
        <f>115*17*2-10</f>
        <v>3900</v>
      </c>
      <c r="D77" s="14" t="s">
        <v>21</v>
      </c>
      <c r="E77" s="39">
        <f>190/25</f>
        <v>7.6</v>
      </c>
      <c r="F77" s="39">
        <f>C77*E77</f>
        <v>29640</v>
      </c>
    </row>
    <row r="78" spans="1:6" ht="12.75" customHeight="1">
      <c r="A78" s="12" t="s">
        <v>72</v>
      </c>
      <c r="B78" s="34" t="s">
        <v>84</v>
      </c>
      <c r="C78" s="26"/>
      <c r="D78" s="14"/>
      <c r="E78" s="39"/>
      <c r="F78" s="39">
        <v>5000</v>
      </c>
    </row>
    <row r="79" spans="1:6" ht="12">
      <c r="A79" s="12" t="s">
        <v>73</v>
      </c>
      <c r="B79" s="34" t="s">
        <v>17</v>
      </c>
      <c r="C79" s="19"/>
      <c r="D79" s="14" t="s">
        <v>12</v>
      </c>
      <c r="E79" s="39">
        <v>500</v>
      </c>
      <c r="F79" s="39">
        <f>C79*E79</f>
        <v>0</v>
      </c>
    </row>
    <row r="80" spans="1:7" ht="12">
      <c r="A80" s="28"/>
      <c r="B80" s="23" t="s">
        <v>113</v>
      </c>
      <c r="C80" s="29"/>
      <c r="D80" s="30"/>
      <c r="E80" s="30"/>
      <c r="F80" s="45">
        <f>SUM(F52:F79)</f>
        <v>422794</v>
      </c>
      <c r="G80" s="8" t="s">
        <v>31</v>
      </c>
    </row>
    <row r="82" spans="1:7" ht="12">
      <c r="A82" s="46"/>
      <c r="C82" s="8"/>
      <c r="D82" s="8"/>
      <c r="E82" s="8"/>
      <c r="F82" s="47"/>
      <c r="G82" s="45"/>
    </row>
    <row r="83" spans="1:7" ht="12">
      <c r="A83" s="46"/>
      <c r="B83" s="48"/>
      <c r="C83" s="8"/>
      <c r="D83" s="8"/>
      <c r="E83" s="8"/>
      <c r="F83" s="47"/>
      <c r="G83" s="48"/>
    </row>
    <row r="84" spans="2:7" ht="12.75">
      <c r="B84" s="23" t="s">
        <v>85</v>
      </c>
      <c r="C84" s="49"/>
      <c r="D84" s="49"/>
      <c r="E84" s="49"/>
      <c r="F84" s="50">
        <f>F48+F80</f>
        <v>782793.26758</v>
      </c>
      <c r="G84" s="8" t="s">
        <v>31</v>
      </c>
    </row>
    <row r="85" spans="1:7" ht="12.75">
      <c r="A85" s="46"/>
      <c r="C85" s="8"/>
      <c r="D85" s="8"/>
      <c r="E85" s="8"/>
      <c r="F85" s="51"/>
      <c r="G85" s="45"/>
    </row>
    <row r="86" ht="12">
      <c r="F86" s="31"/>
    </row>
  </sheetData>
  <mergeCells count="6">
    <mergeCell ref="A50:F50"/>
    <mergeCell ref="A8:F8"/>
    <mergeCell ref="A1:G1"/>
    <mergeCell ref="A3:F3"/>
    <mergeCell ref="A4:F4"/>
    <mergeCell ref="A6:F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1:G120"/>
  <sheetViews>
    <sheetView workbookViewId="0" topLeftCell="A1">
      <selection activeCell="E1" sqref="E1:E27"/>
    </sheetView>
  </sheetViews>
  <sheetFormatPr defaultColWidth="9.00390625" defaultRowHeight="12.75"/>
  <sheetData>
    <row r="1" spans="5:6" ht="12.75">
      <c r="E1" s="2">
        <v>6.5</v>
      </c>
      <c r="F1">
        <v>1</v>
      </c>
    </row>
    <row r="2" ht="12.75">
      <c r="E2" s="2">
        <v>1</v>
      </c>
    </row>
    <row r="3" spans="5:6" ht="12.75">
      <c r="E3" s="2">
        <v>6.5</v>
      </c>
      <c r="F3">
        <v>2</v>
      </c>
    </row>
    <row r="4" ht="12.75">
      <c r="E4" s="2">
        <v>1</v>
      </c>
    </row>
    <row r="5" spans="5:6" ht="12.75">
      <c r="E5" s="2">
        <v>6.5</v>
      </c>
      <c r="F5">
        <v>3</v>
      </c>
    </row>
    <row r="6" ht="12.75">
      <c r="E6" s="2">
        <v>1</v>
      </c>
    </row>
    <row r="7" spans="5:6" ht="12.75">
      <c r="E7" s="2">
        <v>6.5</v>
      </c>
      <c r="F7">
        <v>4</v>
      </c>
    </row>
    <row r="8" ht="12.75">
      <c r="E8" s="2">
        <v>1</v>
      </c>
    </row>
    <row r="9" spans="5:6" ht="12.75">
      <c r="E9" s="2">
        <v>6.5</v>
      </c>
      <c r="F9">
        <v>5</v>
      </c>
    </row>
    <row r="10" ht="12.75">
      <c r="E10" s="2">
        <v>1</v>
      </c>
    </row>
    <row r="11" spans="5:6" ht="12.75">
      <c r="E11" s="2">
        <v>6.5</v>
      </c>
      <c r="F11">
        <v>6</v>
      </c>
    </row>
    <row r="12" ht="12.75">
      <c r="E12" s="2">
        <v>1</v>
      </c>
    </row>
    <row r="13" spans="5:6" ht="12.75">
      <c r="E13" s="2">
        <v>6.5</v>
      </c>
      <c r="F13">
        <v>7</v>
      </c>
    </row>
    <row r="14" ht="12.75">
      <c r="E14" s="2">
        <v>1</v>
      </c>
    </row>
    <row r="15" spans="5:6" ht="12.75">
      <c r="E15" s="2">
        <v>6.5</v>
      </c>
      <c r="F15">
        <v>8</v>
      </c>
    </row>
    <row r="16" ht="12.75">
      <c r="E16" s="2">
        <v>1</v>
      </c>
    </row>
    <row r="17" spans="5:6" ht="12.75">
      <c r="E17" s="2">
        <v>6.5</v>
      </c>
      <c r="F17">
        <v>9</v>
      </c>
    </row>
    <row r="18" ht="12.75">
      <c r="E18" s="2">
        <v>1</v>
      </c>
    </row>
    <row r="19" spans="5:6" ht="12.75">
      <c r="E19" s="2">
        <v>6.5</v>
      </c>
      <c r="F19">
        <v>10</v>
      </c>
    </row>
    <row r="20" ht="12.75">
      <c r="E20" s="2">
        <v>1</v>
      </c>
    </row>
    <row r="21" spans="5:6" ht="12.75">
      <c r="E21" s="2">
        <v>6.5</v>
      </c>
      <c r="F21">
        <v>11</v>
      </c>
    </row>
    <row r="22" ht="12.75">
      <c r="E22" s="2">
        <v>1</v>
      </c>
    </row>
    <row r="23" spans="5:6" ht="12.75">
      <c r="E23" s="2">
        <v>6.5</v>
      </c>
      <c r="F23">
        <v>12</v>
      </c>
    </row>
    <row r="24" ht="12.75">
      <c r="E24" s="2">
        <v>1</v>
      </c>
    </row>
    <row r="25" spans="5:6" ht="12.75">
      <c r="E25" s="2">
        <v>6.5</v>
      </c>
      <c r="F25">
        <v>13</v>
      </c>
    </row>
    <row r="26" ht="12.75">
      <c r="E26" s="2">
        <v>1</v>
      </c>
    </row>
    <row r="27" spans="5:6" ht="12.75">
      <c r="E27" s="2">
        <v>6.5</v>
      </c>
      <c r="F27">
        <v>14</v>
      </c>
    </row>
    <row r="28" ht="12.75">
      <c r="E28" s="2">
        <v>1</v>
      </c>
    </row>
    <row r="29" spans="5:6" ht="12.75">
      <c r="E29" s="2">
        <v>6.5</v>
      </c>
      <c r="F29">
        <v>15</v>
      </c>
    </row>
    <row r="30" ht="12.75">
      <c r="E30" s="2">
        <v>1</v>
      </c>
    </row>
    <row r="31" spans="5:6" ht="12.75">
      <c r="E31" s="2">
        <v>6.5</v>
      </c>
      <c r="F31">
        <v>16</v>
      </c>
    </row>
    <row r="32" ht="12.75">
      <c r="E32" s="2">
        <v>1</v>
      </c>
    </row>
    <row r="33" spans="5:6" ht="12.75">
      <c r="E33" s="2">
        <v>6.5</v>
      </c>
      <c r="F33">
        <v>17</v>
      </c>
    </row>
    <row r="34" ht="12.75">
      <c r="E34" s="2">
        <v>1</v>
      </c>
    </row>
    <row r="35" spans="5:6" ht="12.75">
      <c r="E35" s="2">
        <v>6.5</v>
      </c>
      <c r="F35">
        <v>18</v>
      </c>
    </row>
    <row r="36" ht="12.75">
      <c r="E36" s="2">
        <v>1</v>
      </c>
    </row>
    <row r="37" spans="5:6" ht="12.75">
      <c r="E37" s="2">
        <v>6.5</v>
      </c>
      <c r="F37">
        <v>19</v>
      </c>
    </row>
    <row r="38" ht="12.75">
      <c r="E38" s="2">
        <v>1</v>
      </c>
    </row>
    <row r="39" spans="5:6" ht="12.75">
      <c r="E39" s="2">
        <v>6.5</v>
      </c>
      <c r="F39">
        <v>20</v>
      </c>
    </row>
    <row r="40" ht="12.75">
      <c r="E40" s="2">
        <v>1</v>
      </c>
    </row>
    <row r="41" spans="5:6" ht="12.75">
      <c r="E41" s="2">
        <v>6.5</v>
      </c>
      <c r="F41">
        <v>21</v>
      </c>
    </row>
    <row r="42" ht="12.75">
      <c r="E42" s="2">
        <v>1</v>
      </c>
    </row>
    <row r="43" spans="5:6" ht="12.75">
      <c r="E43" s="2">
        <v>6.5</v>
      </c>
      <c r="F43">
        <v>22</v>
      </c>
    </row>
    <row r="44" ht="12.75">
      <c r="E44" s="2">
        <v>1</v>
      </c>
    </row>
    <row r="45" spans="5:6" ht="12.75">
      <c r="E45" s="2">
        <v>6.5</v>
      </c>
      <c r="F45">
        <v>23</v>
      </c>
    </row>
    <row r="46" ht="12.75">
      <c r="E46" s="2">
        <v>1</v>
      </c>
    </row>
    <row r="47" spans="5:6" ht="12.75">
      <c r="E47" s="2">
        <v>6.5</v>
      </c>
      <c r="F47">
        <v>24</v>
      </c>
    </row>
    <row r="48" ht="12.75">
      <c r="E48" s="2">
        <v>1</v>
      </c>
    </row>
    <row r="49" spans="5:6" ht="12.75">
      <c r="E49" s="2">
        <v>6.5</v>
      </c>
      <c r="F49">
        <v>25</v>
      </c>
    </row>
    <row r="50" ht="12.75">
      <c r="E50" s="2">
        <v>1</v>
      </c>
    </row>
    <row r="51" spans="5:6" ht="12.75">
      <c r="E51" s="2">
        <v>6.5</v>
      </c>
      <c r="F51">
        <v>26</v>
      </c>
    </row>
    <row r="52" ht="12.75">
      <c r="E52" s="2">
        <v>1</v>
      </c>
    </row>
    <row r="53" spans="5:6" ht="12.75">
      <c r="E53" s="2">
        <v>6.5</v>
      </c>
      <c r="F53">
        <v>27</v>
      </c>
    </row>
    <row r="54" ht="12.75">
      <c r="E54" s="2">
        <v>1</v>
      </c>
    </row>
    <row r="55" spans="5:6" ht="12.75">
      <c r="E55" s="2">
        <v>6.5</v>
      </c>
      <c r="F55">
        <v>28</v>
      </c>
    </row>
    <row r="56" ht="12.75">
      <c r="E56" s="2">
        <v>1</v>
      </c>
    </row>
    <row r="57" spans="5:6" ht="12.75">
      <c r="E57" s="2">
        <v>6.5</v>
      </c>
      <c r="F57">
        <v>29</v>
      </c>
    </row>
    <row r="58" ht="12.75">
      <c r="E58" s="2">
        <v>1</v>
      </c>
    </row>
    <row r="59" spans="5:6" ht="12.75">
      <c r="E59" s="2">
        <v>6.5</v>
      </c>
      <c r="F59">
        <v>30</v>
      </c>
    </row>
    <row r="60" ht="12.75">
      <c r="E60" s="2">
        <v>1</v>
      </c>
    </row>
    <row r="61" spans="5:6" ht="12.75">
      <c r="E61" s="2">
        <v>6.5</v>
      </c>
      <c r="F61">
        <v>31</v>
      </c>
    </row>
    <row r="62" ht="12.75">
      <c r="E62" s="2">
        <v>1</v>
      </c>
    </row>
    <row r="63" spans="5:6" ht="12.75">
      <c r="E63" s="2">
        <v>6.5</v>
      </c>
      <c r="F63">
        <v>32</v>
      </c>
    </row>
    <row r="64" ht="12.75">
      <c r="E64" s="2">
        <v>1</v>
      </c>
    </row>
    <row r="65" spans="5:6" ht="12.75">
      <c r="E65" s="2">
        <v>6.5</v>
      </c>
      <c r="F65">
        <v>33</v>
      </c>
    </row>
    <row r="66" ht="12.75">
      <c r="E66" s="2">
        <v>1</v>
      </c>
    </row>
    <row r="67" spans="5:6" ht="12.75">
      <c r="E67" s="2">
        <v>6.5</v>
      </c>
      <c r="F67">
        <v>34</v>
      </c>
    </row>
    <row r="68" ht="12.75">
      <c r="E68" s="2">
        <v>1</v>
      </c>
    </row>
    <row r="69" spans="5:6" ht="12.75">
      <c r="E69" s="2">
        <v>6.5</v>
      </c>
      <c r="F69">
        <v>35</v>
      </c>
    </row>
    <row r="70" ht="12.75">
      <c r="E70" s="2">
        <v>1</v>
      </c>
    </row>
    <row r="71" spans="5:6" ht="12.75">
      <c r="E71" s="2">
        <v>6.5</v>
      </c>
      <c r="F71">
        <v>36</v>
      </c>
    </row>
    <row r="72" ht="12.75">
      <c r="E72" s="2">
        <v>1</v>
      </c>
    </row>
    <row r="73" spans="5:6" ht="12.75">
      <c r="E73" s="2">
        <v>6.5</v>
      </c>
      <c r="F73">
        <v>37</v>
      </c>
    </row>
    <row r="74" ht="12.75">
      <c r="E74" s="2">
        <v>1</v>
      </c>
    </row>
    <row r="75" spans="5:6" ht="12.75">
      <c r="E75" s="2">
        <v>6.5</v>
      </c>
      <c r="F75">
        <v>38</v>
      </c>
    </row>
    <row r="76" ht="12.75">
      <c r="E76" s="2">
        <v>1</v>
      </c>
    </row>
    <row r="77" spans="5:6" ht="12.75">
      <c r="E77" s="2">
        <v>6.5</v>
      </c>
      <c r="F77">
        <v>39</v>
      </c>
    </row>
    <row r="78" ht="12.75">
      <c r="E78" s="2">
        <v>1</v>
      </c>
    </row>
    <row r="79" spans="5:6" ht="12.75">
      <c r="E79" s="2">
        <v>6.5</v>
      </c>
      <c r="F79">
        <v>40</v>
      </c>
    </row>
    <row r="80" ht="12.75">
      <c r="E80" s="2">
        <v>1</v>
      </c>
    </row>
    <row r="81" spans="5:6" ht="12.75">
      <c r="E81" s="2">
        <v>6.5</v>
      </c>
      <c r="F81">
        <v>41</v>
      </c>
    </row>
    <row r="82" ht="12.75">
      <c r="E82" s="2">
        <v>1</v>
      </c>
    </row>
    <row r="83" spans="5:6" ht="12.75">
      <c r="E83" s="2">
        <v>6.5</v>
      </c>
      <c r="F83">
        <v>42</v>
      </c>
    </row>
    <row r="84" spans="4:5" ht="12.75">
      <c r="D84">
        <f>SUM(E1:E93)</f>
        <v>351.5</v>
      </c>
      <c r="E84" s="2">
        <v>1</v>
      </c>
    </row>
    <row r="85" spans="5:6" ht="12.75">
      <c r="E85" s="2">
        <v>6.5</v>
      </c>
      <c r="F85">
        <v>43</v>
      </c>
    </row>
    <row r="86" ht="12.75">
      <c r="E86" s="2">
        <v>1</v>
      </c>
    </row>
    <row r="87" spans="5:6" ht="12.75">
      <c r="E87" s="2">
        <v>6.5</v>
      </c>
      <c r="F87">
        <v>44</v>
      </c>
    </row>
    <row r="88" ht="12.75">
      <c r="E88" s="2">
        <v>1</v>
      </c>
    </row>
    <row r="89" spans="5:6" ht="12.75">
      <c r="E89" s="2">
        <v>6.5</v>
      </c>
      <c r="F89">
        <v>45</v>
      </c>
    </row>
    <row r="90" ht="12.75">
      <c r="E90" s="2">
        <v>1</v>
      </c>
    </row>
    <row r="91" spans="5:6" ht="12.75">
      <c r="E91" s="2">
        <v>6.5</v>
      </c>
      <c r="F91">
        <v>46</v>
      </c>
    </row>
    <row r="92" ht="12.75">
      <c r="E92" s="2">
        <v>1</v>
      </c>
    </row>
    <row r="93" spans="5:7" ht="12.75">
      <c r="E93" s="2">
        <v>6.5</v>
      </c>
      <c r="F93">
        <v>47</v>
      </c>
      <c r="G93">
        <f>47*4*4</f>
        <v>752</v>
      </c>
    </row>
    <row r="94" ht="12.75">
      <c r="E94" s="2"/>
    </row>
    <row r="95" spans="5:6" ht="12.75">
      <c r="E95" s="52">
        <v>6.5</v>
      </c>
      <c r="F95">
        <v>48</v>
      </c>
    </row>
    <row r="96" ht="12.75">
      <c r="E96" s="2">
        <v>1</v>
      </c>
    </row>
    <row r="97" spans="5:6" ht="12.75">
      <c r="E97" s="2">
        <v>6.5</v>
      </c>
      <c r="F97">
        <v>49</v>
      </c>
    </row>
    <row r="98" ht="12.75">
      <c r="E98" s="2">
        <v>1</v>
      </c>
    </row>
    <row r="99" spans="5:6" ht="12.75">
      <c r="E99" s="2">
        <v>6.5</v>
      </c>
      <c r="F99">
        <v>50</v>
      </c>
    </row>
    <row r="100" ht="12.75">
      <c r="E100" s="2">
        <v>1</v>
      </c>
    </row>
    <row r="101" spans="5:6" ht="12.75">
      <c r="E101" s="2">
        <v>6.5</v>
      </c>
      <c r="F101">
        <v>51</v>
      </c>
    </row>
    <row r="102" ht="12.75">
      <c r="E102" s="2">
        <v>1</v>
      </c>
    </row>
    <row r="103" spans="5:6" ht="12.75">
      <c r="E103" s="2">
        <v>6.5</v>
      </c>
      <c r="F103">
        <v>52</v>
      </c>
    </row>
    <row r="104" ht="12.75">
      <c r="E104" s="2">
        <v>1</v>
      </c>
    </row>
    <row r="105" spans="5:6" ht="12.75">
      <c r="E105" s="2">
        <v>6.5</v>
      </c>
      <c r="F105">
        <v>53</v>
      </c>
    </row>
    <row r="106" ht="12.75">
      <c r="E106" s="2">
        <v>1</v>
      </c>
    </row>
    <row r="107" spans="5:6" ht="12.75">
      <c r="E107" s="2">
        <v>6.5</v>
      </c>
      <c r="F107">
        <v>54</v>
      </c>
    </row>
    <row r="108" ht="12.75">
      <c r="E108" s="2">
        <v>1</v>
      </c>
    </row>
    <row r="109" spans="5:6" ht="12.75">
      <c r="E109" s="2">
        <v>6.5</v>
      </c>
      <c r="F109">
        <v>55</v>
      </c>
    </row>
    <row r="110" ht="12.75">
      <c r="E110" s="2">
        <v>1</v>
      </c>
    </row>
    <row r="111" spans="5:6" ht="12.75">
      <c r="E111" s="2">
        <v>6.5</v>
      </c>
      <c r="F111">
        <v>56</v>
      </c>
    </row>
    <row r="112" ht="12.75">
      <c r="E112" s="2">
        <v>1</v>
      </c>
    </row>
    <row r="113" spans="5:6" ht="12.75">
      <c r="E113" s="2">
        <v>6.5</v>
      </c>
      <c r="F113">
        <v>57</v>
      </c>
    </row>
    <row r="114" ht="12.75">
      <c r="E114" s="2">
        <v>1</v>
      </c>
    </row>
    <row r="115" spans="5:6" ht="12.75">
      <c r="E115" s="2">
        <v>6.5</v>
      </c>
      <c r="F115">
        <v>58</v>
      </c>
    </row>
    <row r="116" ht="12.75">
      <c r="E116" s="2">
        <v>1</v>
      </c>
    </row>
    <row r="117" spans="5:6" ht="12.75">
      <c r="E117" s="2">
        <v>6.5</v>
      </c>
      <c r="F117">
        <v>60</v>
      </c>
    </row>
    <row r="118" ht="12.75">
      <c r="E118" s="2">
        <v>1</v>
      </c>
    </row>
    <row r="119" spans="5:7" ht="12.75">
      <c r="E119" s="2">
        <v>6.5</v>
      </c>
      <c r="F119">
        <v>61</v>
      </c>
      <c r="G119">
        <f>61*4*4</f>
        <v>976</v>
      </c>
    </row>
    <row r="120" ht="12.75">
      <c r="E120" s="2">
        <f>SUM(E1:E119)</f>
        <v>448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2007-08-22T09:36:08Z</dcterms:created>
  <dcterms:modified xsi:type="dcterms:W3CDTF">2007-08-22T15:00:27Z</dcterms:modified>
  <cp:category/>
  <cp:version/>
  <cp:contentType/>
  <cp:contentStatus/>
</cp:coreProperties>
</file>